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orna\Desktop\"/>
    </mc:Choice>
  </mc:AlternateContent>
  <bookViews>
    <workbookView xWindow="-105" yWindow="-105" windowWidth="23250" windowHeight="12450"/>
  </bookViews>
  <sheets>
    <sheet name="Cap.de Carga" sheetId="1" r:id="rId1"/>
  </sheets>
  <externalReferences>
    <externalReference r:id="rId2"/>
  </externalReferences>
  <definedNames>
    <definedName name="_xlnm.Print_Area" localSheetId="0">'Cap.de Carga'!$D$4:$J$19</definedName>
    <definedName name="_xlnm.Database">#REF!</definedName>
    <definedName name="copio">[1]PAISES!#REF!</definedName>
    <definedName name="PERMISO">[1]PAISES!#REF!</definedName>
    <definedName name="primerd">[1]PAISES!$BH$7021</definedName>
    <definedName name="ultimod">[1]PAISES!$BH$7023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" l="1"/>
  <c r="J16" i="1"/>
  <c r="M15" i="1"/>
  <c r="J15" i="1"/>
  <c r="M14" i="1"/>
  <c r="J14" i="1"/>
  <c r="M12" i="1"/>
  <c r="J12" i="1"/>
  <c r="M11" i="1"/>
  <c r="J11" i="1"/>
  <c r="M9" i="1"/>
  <c r="J9" i="1"/>
  <c r="M8" i="1"/>
  <c r="J8" i="1"/>
  <c r="M6" i="1"/>
  <c r="J6" i="1"/>
  <c r="M5" i="1"/>
  <c r="J5" i="1"/>
  <c r="N14" i="1" l="1"/>
  <c r="N8" i="1"/>
  <c r="N5" i="1"/>
  <c r="N11" i="1"/>
  <c r="AA11" i="1" l="1"/>
  <c r="AA14" i="1" s="1"/>
  <c r="T11" i="1"/>
  <c r="T14" i="1" s="1"/>
  <c r="AD11" i="1"/>
  <c r="AD14" i="1" s="1"/>
  <c r="R11" i="1"/>
  <c r="R14" i="1" s="1"/>
  <c r="U11" i="1"/>
  <c r="U14" i="1" s="1"/>
  <c r="Q5" i="1"/>
  <c r="Q8" i="1" s="1"/>
  <c r="Y11" i="1"/>
  <c r="Y14" i="1" s="1"/>
  <c r="W5" i="1"/>
  <c r="W8" i="1" s="1"/>
  <c r="AE5" i="1"/>
  <c r="AE8" i="1" s="1"/>
  <c r="AH5" i="1"/>
  <c r="AH8" i="1" s="1"/>
  <c r="Y5" i="1"/>
  <c r="Y8" i="1" s="1"/>
  <c r="V5" i="1"/>
  <c r="V8" i="1" s="1"/>
  <c r="AI5" i="1"/>
  <c r="AI8" i="1" s="1"/>
  <c r="X5" i="1"/>
  <c r="X8" i="1" s="1"/>
  <c r="S5" i="1"/>
  <c r="S8" i="1" s="1"/>
  <c r="P5" i="1"/>
  <c r="P8" i="1" s="1"/>
  <c r="U5" i="1"/>
  <c r="U8" i="1" s="1"/>
  <c r="AB5" i="1"/>
  <c r="AB8" i="1" s="1"/>
  <c r="Q11" i="1"/>
  <c r="Q14" i="1" s="1"/>
  <c r="AG5" i="1"/>
  <c r="AG8" i="1" s="1"/>
  <c r="AE11" i="1"/>
  <c r="AE14" i="1" s="1"/>
  <c r="AI11" i="1"/>
  <c r="AI14" i="1" s="1"/>
  <c r="R5" i="1"/>
  <c r="R8" i="1" s="1"/>
  <c r="S11" i="1"/>
  <c r="S14" i="1" s="1"/>
  <c r="AG11" i="1"/>
  <c r="AG14" i="1" s="1"/>
  <c r="T5" i="1"/>
  <c r="T8" i="1" s="1"/>
  <c r="AD5" i="1"/>
  <c r="AD8" i="1" s="1"/>
  <c r="AC5" i="1"/>
  <c r="AC8" i="1" s="1"/>
  <c r="AC11" i="1"/>
  <c r="AC14" i="1" s="1"/>
  <c r="AB11" i="1"/>
  <c r="AB14" i="1" s="1"/>
  <c r="P11" i="1"/>
  <c r="P14" i="1" s="1"/>
  <c r="AH11" i="1"/>
  <c r="AH14" i="1" s="1"/>
  <c r="Z11" i="1"/>
  <c r="Z14" i="1" s="1"/>
  <c r="V11" i="1"/>
  <c r="V14" i="1" s="1"/>
  <c r="W11" i="1"/>
  <c r="W14" i="1" s="1"/>
  <c r="AA5" i="1"/>
  <c r="AA8" i="1" s="1"/>
  <c r="AF5" i="1"/>
  <c r="AF8" i="1" s="1"/>
  <c r="AF11" i="1"/>
  <c r="AF14" i="1" s="1"/>
  <c r="X11" i="1"/>
  <c r="X14" i="1" s="1"/>
  <c r="Z5" i="1"/>
  <c r="Z8" i="1" s="1"/>
  <c r="X6" i="1" l="1"/>
  <c r="O15" i="1"/>
  <c r="O9" i="1"/>
  <c r="J18" i="1" l="1"/>
</calcChain>
</file>

<file path=xl/sharedStrings.xml><?xml version="1.0" encoding="utf-8"?>
<sst xmlns="http://schemas.openxmlformats.org/spreadsheetml/2006/main" count="39" uniqueCount="28">
  <si>
    <t>0</t>
  </si>
  <si>
    <t>C.M.C.</t>
  </si>
  <si>
    <t>TARA</t>
  </si>
  <si>
    <t>Cantidad</t>
  </si>
  <si>
    <t>1</t>
  </si>
  <si>
    <t>EQUIPO</t>
  </si>
  <si>
    <t>13</t>
  </si>
  <si>
    <t>14</t>
  </si>
  <si>
    <t>TONELADAS</t>
  </si>
  <si>
    <t>2</t>
  </si>
  <si>
    <t>23</t>
  </si>
  <si>
    <t xml:space="preserve"> -----</t>
  </si>
  <si>
    <t>24</t>
  </si>
  <si>
    <t>57</t>
  </si>
  <si>
    <t>58</t>
  </si>
  <si>
    <t>59</t>
  </si>
  <si>
    <t>67</t>
  </si>
  <si>
    <t>69</t>
  </si>
  <si>
    <t>Tipo de vehículo</t>
  </si>
  <si>
    <t>Ejes</t>
  </si>
  <si>
    <t>Toneladas</t>
  </si>
  <si>
    <t>Toneladas transportativas dinámicas</t>
  </si>
  <si>
    <t>Camión</t>
  </si>
  <si>
    <t>Remolque</t>
  </si>
  <si>
    <t>Tractocamión</t>
  </si>
  <si>
    <t>Semirremolque</t>
  </si>
  <si>
    <t>C.U.C.</t>
  </si>
  <si>
    <t>A:H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</si>
</sst>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b/>
      <sz val="14"/>
      <name val="Verdana"/>
      <family val="2"/>
    </font>
    <font>
      <sz val="14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0" borderId="0" xfId="0" applyProtection="1"/>
    <xf numFmtId="0" fontId="3" fillId="0" borderId="0" xfId="0" applyFont="1" applyProtection="1"/>
    <xf numFmtId="0" fontId="3" fillId="2" borderId="0" xfId="0" applyFont="1" applyFill="1" applyProtection="1"/>
    <xf numFmtId="0" fontId="2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/>
    </xf>
    <xf numFmtId="0" fontId="0" fillId="2" borderId="0" xfId="0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2" fillId="5" borderId="1" xfId="0" applyFont="1" applyFill="1" applyBorder="1" applyAlignment="1" applyProtection="1">
      <alignment vertical="center"/>
    </xf>
    <xf numFmtId="1" fontId="2" fillId="5" borderId="1" xfId="0" applyNumberFormat="1" applyFont="1" applyFill="1" applyBorder="1" applyAlignment="1" applyProtection="1">
      <alignment horizontal="center" vertical="center"/>
    </xf>
    <xf numFmtId="1" fontId="3" fillId="5" borderId="1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0" fontId="2" fillId="2" borderId="1" xfId="0" applyFont="1" applyFill="1" applyBorder="1" applyProtection="1"/>
    <xf numFmtId="1" fontId="2" fillId="2" borderId="1" xfId="0" applyNumberFormat="1" applyFont="1" applyFill="1" applyBorder="1" applyAlignment="1" applyProtection="1">
      <alignment horizontal="center"/>
    </xf>
    <xf numFmtId="1" fontId="3" fillId="2" borderId="1" xfId="0" applyNumberFormat="1" applyFont="1" applyFill="1" applyBorder="1" applyAlignment="1" applyProtection="1">
      <alignment horizontal="center"/>
    </xf>
    <xf numFmtId="0" fontId="2" fillId="6" borderId="1" xfId="0" applyFont="1" applyFill="1" applyBorder="1" applyAlignment="1" applyProtection="1">
      <alignment vertical="center"/>
    </xf>
    <xf numFmtId="1" fontId="2" fillId="6" borderId="1" xfId="0" applyNumberFormat="1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0" fontId="3" fillId="2" borderId="8" xfId="0" applyFont="1" applyFill="1" applyBorder="1" applyProtection="1"/>
    <xf numFmtId="1" fontId="3" fillId="2" borderId="9" xfId="0" applyNumberFormat="1" applyFont="1" applyFill="1" applyBorder="1" applyAlignment="1" applyProtection="1">
      <alignment horizontal="center"/>
    </xf>
    <xf numFmtId="1" fontId="2" fillId="2" borderId="8" xfId="0" applyNumberFormat="1" applyFont="1" applyFill="1" applyBorder="1" applyAlignment="1" applyProtection="1">
      <alignment horizontal="center"/>
    </xf>
    <xf numFmtId="1" fontId="2" fillId="2" borderId="10" xfId="0" applyNumberFormat="1" applyFont="1" applyFill="1" applyBorder="1" applyAlignment="1" applyProtection="1">
      <alignment horizontal="center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1" fontId="3" fillId="2" borderId="0" xfId="0" applyNumberFormat="1" applyFont="1" applyFill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1" fillId="2" borderId="0" xfId="0" applyFont="1" applyFill="1" applyProtection="1"/>
    <xf numFmtId="0" fontId="2" fillId="0" borderId="1" xfId="0" applyFont="1" applyBorder="1" applyAlignment="1" applyProtection="1">
      <alignment vertical="center"/>
    </xf>
  </cellXfs>
  <cellStyles count="2">
    <cellStyle name="Normal" xfId="0" builtinId="0"/>
    <cellStyle name="Normal 2" xfId="1"/>
  </cellStyles>
  <dxfs count="2">
    <dxf>
      <font>
        <b/>
        <i val="0"/>
        <condense val="0"/>
        <extend val="0"/>
        <color indexed="9"/>
      </font>
      <fill>
        <patternFill>
          <bgColor rgb="FF00B050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RNAN-PC\Users\Usuario\Desktop\Control\1-Parque-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SES"/>
      <sheetName val="REFERENCIAS"/>
      <sheetName val="Nota"/>
      <sheetName val="Resumen"/>
      <sheetName val="Cap.de Carga"/>
    </sheetNames>
    <sheetDataSet>
      <sheetData sheetId="0">
        <row r="7021">
          <cell r="BH7021" t="str">
            <v>CH</v>
          </cell>
        </row>
        <row r="7023">
          <cell r="BH7023" t="str">
            <v>CH</v>
          </cell>
        </row>
      </sheetData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V19"/>
  <sheetViews>
    <sheetView showZeros="0" tabSelected="1" zoomScale="115" zoomScaleNormal="115" workbookViewId="0">
      <selection activeCell="I5" sqref="I5"/>
    </sheetView>
  </sheetViews>
  <sheetFormatPr baseColWidth="10" defaultColWidth="0" defaultRowHeight="12.75" zeroHeight="1" x14ac:dyDescent="0.2"/>
  <cols>
    <col min="1" max="1" width="5.5703125" style="6" customWidth="1"/>
    <col min="2" max="2" width="11.5703125" style="6" hidden="1" customWidth="1"/>
    <col min="3" max="3" width="2.85546875" style="6" hidden="1" customWidth="1"/>
    <col min="4" max="4" width="30" style="6" customWidth="1"/>
    <col min="5" max="5" width="9.42578125" style="6" customWidth="1"/>
    <col min="6" max="6" width="10.140625" style="6" hidden="1" customWidth="1"/>
    <col min="7" max="7" width="12.28515625" style="6" customWidth="1"/>
    <col min="8" max="8" width="9" style="36" hidden="1" customWidth="1"/>
    <col min="9" max="9" width="16.140625" style="36" customWidth="1"/>
    <col min="10" max="10" width="19.42578125" style="6" customWidth="1"/>
    <col min="11" max="11" width="5.5703125" style="6" customWidth="1"/>
    <col min="12" max="12" width="9.28515625" style="37" hidden="1" customWidth="1"/>
    <col min="13" max="14" width="4.5703125" style="37" hidden="1" customWidth="1"/>
    <col min="15" max="15" width="17.28515625" style="37" hidden="1" customWidth="1"/>
    <col min="16" max="17" width="4.5703125" style="37" hidden="1" customWidth="1"/>
    <col min="18" max="24" width="2.85546875" style="37" hidden="1" customWidth="1"/>
    <col min="25" max="35" width="4.5703125" style="37" hidden="1" customWidth="1"/>
    <col min="36" max="37" width="9.28515625" style="37" hidden="1" customWidth="1"/>
    <col min="38" max="39" width="4.5703125" style="37" hidden="1" customWidth="1"/>
    <col min="40" max="256" width="9.28515625" style="37" hidden="1" customWidth="1"/>
    <col min="257" max="16384" width="11.5703125" style="37" hidden="1"/>
  </cols>
  <sheetData>
    <row r="1" spans="1:39" ht="30" customHeight="1" thickBot="1" x14ac:dyDescent="0.25">
      <c r="A1" s="54" t="s">
        <v>27</v>
      </c>
      <c r="I1" s="6"/>
    </row>
    <row r="2" spans="1:39" ht="13.5" hidden="1" thickBot="1" x14ac:dyDescent="0.25">
      <c r="B2" s="7"/>
      <c r="C2" s="7"/>
      <c r="D2" s="7"/>
      <c r="E2" s="7"/>
      <c r="F2" s="7"/>
      <c r="G2" s="7"/>
      <c r="H2" s="37"/>
      <c r="I2" s="37"/>
      <c r="J2" s="7"/>
    </row>
    <row r="3" spans="1:39" ht="18.75" hidden="1" thickBot="1" x14ac:dyDescent="0.3">
      <c r="B3" s="7"/>
      <c r="C3" s="8"/>
      <c r="D3" s="8"/>
      <c r="E3" s="8"/>
      <c r="F3" s="8"/>
      <c r="G3" s="8"/>
      <c r="H3" s="38"/>
      <c r="I3" s="38"/>
      <c r="J3" s="8"/>
      <c r="K3" s="9"/>
      <c r="L3" s="38"/>
      <c r="M3" s="38"/>
      <c r="N3" s="38"/>
      <c r="O3" s="38"/>
      <c r="P3" s="38">
        <v>1</v>
      </c>
      <c r="Q3" s="38">
        <v>2</v>
      </c>
      <c r="R3" s="38">
        <v>3</v>
      </c>
      <c r="S3" s="38">
        <v>4</v>
      </c>
      <c r="T3" s="38">
        <v>5</v>
      </c>
      <c r="U3" s="38">
        <v>6</v>
      </c>
      <c r="V3" s="38">
        <v>7</v>
      </c>
      <c r="W3" s="38">
        <v>8</v>
      </c>
      <c r="X3" s="38">
        <v>9</v>
      </c>
      <c r="Y3" s="38">
        <v>10</v>
      </c>
      <c r="Z3" s="38">
        <v>11</v>
      </c>
      <c r="AA3" s="38">
        <v>12</v>
      </c>
      <c r="AB3" s="38">
        <v>13</v>
      </c>
      <c r="AC3" s="38">
        <v>14</v>
      </c>
      <c r="AD3" s="38">
        <v>15</v>
      </c>
      <c r="AE3" s="38">
        <v>16</v>
      </c>
      <c r="AF3" s="38">
        <v>17</v>
      </c>
      <c r="AG3" s="38">
        <v>18</v>
      </c>
      <c r="AH3" s="38">
        <v>19</v>
      </c>
      <c r="AI3" s="38">
        <v>20</v>
      </c>
      <c r="AJ3" s="38"/>
      <c r="AK3" s="38"/>
      <c r="AL3" s="39" t="s">
        <v>0</v>
      </c>
      <c r="AM3" s="40">
        <v>0</v>
      </c>
    </row>
    <row r="4" spans="1:39" ht="18" x14ac:dyDescent="0.25">
      <c r="B4" s="7"/>
      <c r="C4" s="8"/>
      <c r="D4" s="10" t="s">
        <v>18</v>
      </c>
      <c r="E4" s="11" t="s">
        <v>19</v>
      </c>
      <c r="F4" s="11" t="s">
        <v>1</v>
      </c>
      <c r="G4" s="11" t="s">
        <v>26</v>
      </c>
      <c r="H4" s="41" t="s">
        <v>2</v>
      </c>
      <c r="I4" s="11" t="s">
        <v>3</v>
      </c>
      <c r="J4" s="11" t="s">
        <v>20</v>
      </c>
      <c r="K4" s="9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42" t="s">
        <v>4</v>
      </c>
      <c r="AM4" s="40">
        <v>14</v>
      </c>
    </row>
    <row r="5" spans="1:39" s="43" customFormat="1" ht="27" customHeight="1" x14ac:dyDescent="0.2">
      <c r="A5" s="12"/>
      <c r="B5" s="13"/>
      <c r="C5" s="14">
        <v>1</v>
      </c>
      <c r="D5" s="15" t="s">
        <v>22</v>
      </c>
      <c r="E5" s="16">
        <v>3</v>
      </c>
      <c r="F5" s="17">
        <v>21</v>
      </c>
      <c r="G5" s="17">
        <v>14</v>
      </c>
      <c r="H5" s="2">
        <v>7</v>
      </c>
      <c r="I5" s="2"/>
      <c r="J5" s="16">
        <f t="shared" ref="J5:J16" si="0">+G5*I5</f>
        <v>0</v>
      </c>
      <c r="K5" s="18"/>
      <c r="L5" s="44"/>
      <c r="M5" s="44" t="str">
        <f t="shared" ref="M5:M16" si="1">REPT(C5,I5)</f>
        <v/>
      </c>
      <c r="N5" s="44" t="str">
        <f>CONCATENATE(M5,M6)</f>
        <v/>
      </c>
      <c r="O5" s="44" t="s">
        <v>5</v>
      </c>
      <c r="P5" s="45" t="str">
        <f>CONCATENATE(MID($N$5,1,1),MID($N$8,1,1))</f>
        <v/>
      </c>
      <c r="Q5" s="45" t="str">
        <f>CONCATENATE(MID($N$5,2,1),MID($N$8,2,1))</f>
        <v/>
      </c>
      <c r="R5" s="45" t="str">
        <f>CONCATENATE(MID($N$5,3,1),MID($N$8,3,1))</f>
        <v/>
      </c>
      <c r="S5" s="45" t="str">
        <f>CONCATENATE(MID($N$5,4,1),MID($N$8,4,1))</f>
        <v/>
      </c>
      <c r="T5" s="45" t="str">
        <f>CONCATENATE(MID($N$5,5,1),MID($N$8,5,1))</f>
        <v/>
      </c>
      <c r="U5" s="45" t="str">
        <f>CONCATENATE(MID($N$5,6,1),MID($N$8,6,1))</f>
        <v/>
      </c>
      <c r="V5" s="45" t="str">
        <f>CONCATENATE(MID($N$5,7,1),MID($N$8,7,1))</f>
        <v/>
      </c>
      <c r="W5" s="45" t="str">
        <f>CONCATENATE(MID($N$5,8,1),MID($N$8,8,1))</f>
        <v/>
      </c>
      <c r="X5" s="45" t="str">
        <f>CONCATENATE(MID($N$5,9,1),MID($N$8,9,1))</f>
        <v/>
      </c>
      <c r="Y5" s="45" t="str">
        <f>CONCATENATE(MID($N$5,10,1),MID($N$8,10,1))</f>
        <v/>
      </c>
      <c r="Z5" s="45" t="str">
        <f>CONCATENATE(MID($N$5,11,1),MID($N$8,11,1))</f>
        <v/>
      </c>
      <c r="AA5" s="45" t="str">
        <f>CONCATENATE(MID($N$5,12,1),MID($N$8,12,1))</f>
        <v/>
      </c>
      <c r="AB5" s="45" t="str">
        <f>CONCATENATE(MID($N$5,13,1),MID($N$8,13,1))</f>
        <v/>
      </c>
      <c r="AC5" s="45" t="str">
        <f>CONCATENATE(MID($N$5,14,1),MID($N$8,14,1))</f>
        <v/>
      </c>
      <c r="AD5" s="45" t="str">
        <f>CONCATENATE(MID($N$5,15,1),MID($N$8,15,1))</f>
        <v/>
      </c>
      <c r="AE5" s="45" t="str">
        <f>CONCATENATE(MID($N$5,16,1),MID($N$8,16,1))</f>
        <v/>
      </c>
      <c r="AF5" s="45" t="str">
        <f>CONCATENATE(MID($N$5,17,1),MID($N$8,17,1))</f>
        <v/>
      </c>
      <c r="AG5" s="45" t="str">
        <f>CONCATENATE(MID($N$5,18,1),MID($N$8,18,1))</f>
        <v/>
      </c>
      <c r="AH5" s="45" t="str">
        <f>CONCATENATE(MID($N$5,19,1),MID($N$8,19,1))</f>
        <v/>
      </c>
      <c r="AI5" s="45" t="str">
        <f>CONCATENATE(MID($N$5,20,1),MID($N$8,20,1))</f>
        <v/>
      </c>
      <c r="AJ5" s="44"/>
      <c r="AK5" s="44"/>
      <c r="AL5" s="46" t="s">
        <v>6</v>
      </c>
      <c r="AM5" s="47">
        <v>33</v>
      </c>
    </row>
    <row r="6" spans="1:39" s="43" customFormat="1" ht="27" customHeight="1" x14ac:dyDescent="0.2">
      <c r="A6" s="12"/>
      <c r="B6" s="13"/>
      <c r="C6" s="14">
        <v>2</v>
      </c>
      <c r="D6" s="15" t="s">
        <v>22</v>
      </c>
      <c r="E6" s="16">
        <v>2</v>
      </c>
      <c r="F6" s="17">
        <v>15</v>
      </c>
      <c r="G6" s="17">
        <v>8</v>
      </c>
      <c r="H6" s="2">
        <v>7</v>
      </c>
      <c r="I6" s="2"/>
      <c r="J6" s="16">
        <f>+G6*I6</f>
        <v>0</v>
      </c>
      <c r="K6" s="18"/>
      <c r="L6" s="44"/>
      <c r="M6" s="44" t="str">
        <f>REPT(C6,I6)</f>
        <v/>
      </c>
      <c r="N6" s="44"/>
      <c r="O6" s="44"/>
      <c r="P6" s="44" t="s">
        <v>6</v>
      </c>
      <c r="Q6" s="44"/>
      <c r="R6" s="44"/>
      <c r="S6" s="44"/>
      <c r="T6" s="44"/>
      <c r="U6" s="44"/>
      <c r="V6" s="44"/>
      <c r="W6" s="44"/>
      <c r="X6" s="44" t="str">
        <f>IF(X5="",X5,99)</f>
        <v/>
      </c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6" t="s">
        <v>7</v>
      </c>
      <c r="AM6" s="47">
        <v>27</v>
      </c>
    </row>
    <row r="7" spans="1:39" ht="3" customHeight="1" x14ac:dyDescent="0.25">
      <c r="B7" s="7"/>
      <c r="C7" s="8"/>
      <c r="D7" s="19"/>
      <c r="E7" s="20"/>
      <c r="F7" s="21"/>
      <c r="G7" s="21"/>
      <c r="H7" s="1"/>
      <c r="I7" s="21"/>
      <c r="J7" s="20"/>
      <c r="K7" s="9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48"/>
      <c r="AM7" s="49"/>
    </row>
    <row r="8" spans="1:39" ht="27" customHeight="1" x14ac:dyDescent="0.25">
      <c r="B8" s="7"/>
      <c r="C8" s="8">
        <v>3</v>
      </c>
      <c r="D8" s="22" t="s">
        <v>23</v>
      </c>
      <c r="E8" s="23">
        <v>3</v>
      </c>
      <c r="F8" s="24">
        <v>26</v>
      </c>
      <c r="G8" s="24">
        <v>19</v>
      </c>
      <c r="H8" s="3">
        <v>7</v>
      </c>
      <c r="I8" s="3"/>
      <c r="J8" s="23">
        <f t="shared" si="0"/>
        <v>0</v>
      </c>
      <c r="K8" s="9"/>
      <c r="L8" s="38"/>
      <c r="M8" s="38" t="str">
        <f t="shared" si="1"/>
        <v/>
      </c>
      <c r="N8" s="38" t="str">
        <f>CONCATENATE(M8,M9)</f>
        <v/>
      </c>
      <c r="O8" s="38" t="s">
        <v>8</v>
      </c>
      <c r="P8" s="39">
        <f t="shared" ref="P8:AI8" si="2">IF(P5="",0,IF(VLOOKUP(P5,$AL$3:$AM$17,1)=P5,VLOOKUP(P5,$AL$3:$AM$17,2),0))</f>
        <v>0</v>
      </c>
      <c r="Q8" s="39">
        <f t="shared" si="2"/>
        <v>0</v>
      </c>
      <c r="R8" s="39">
        <f t="shared" si="2"/>
        <v>0</v>
      </c>
      <c r="S8" s="39">
        <f t="shared" si="2"/>
        <v>0</v>
      </c>
      <c r="T8" s="39">
        <f t="shared" si="2"/>
        <v>0</v>
      </c>
      <c r="U8" s="39">
        <f t="shared" si="2"/>
        <v>0</v>
      </c>
      <c r="V8" s="39">
        <f t="shared" si="2"/>
        <v>0</v>
      </c>
      <c r="W8" s="39">
        <f t="shared" si="2"/>
        <v>0</v>
      </c>
      <c r="X8" s="39">
        <f t="shared" si="2"/>
        <v>0</v>
      </c>
      <c r="Y8" s="39">
        <f t="shared" si="2"/>
        <v>0</v>
      </c>
      <c r="Z8" s="39">
        <f t="shared" si="2"/>
        <v>0</v>
      </c>
      <c r="AA8" s="39">
        <f t="shared" si="2"/>
        <v>0</v>
      </c>
      <c r="AB8" s="39">
        <f t="shared" si="2"/>
        <v>0</v>
      </c>
      <c r="AC8" s="39">
        <f t="shared" si="2"/>
        <v>0</v>
      </c>
      <c r="AD8" s="39">
        <f t="shared" si="2"/>
        <v>0</v>
      </c>
      <c r="AE8" s="39">
        <f t="shared" si="2"/>
        <v>0</v>
      </c>
      <c r="AF8" s="39">
        <f t="shared" si="2"/>
        <v>0</v>
      </c>
      <c r="AG8" s="39">
        <f t="shared" si="2"/>
        <v>0</v>
      </c>
      <c r="AH8" s="39">
        <f t="shared" si="2"/>
        <v>0</v>
      </c>
      <c r="AI8" s="39">
        <f t="shared" si="2"/>
        <v>0</v>
      </c>
      <c r="AJ8" s="38"/>
      <c r="AK8" s="38"/>
      <c r="AL8" s="48" t="s">
        <v>9</v>
      </c>
      <c r="AM8" s="49">
        <v>8</v>
      </c>
    </row>
    <row r="9" spans="1:39" ht="27" customHeight="1" x14ac:dyDescent="0.25">
      <c r="B9" s="7"/>
      <c r="C9" s="8">
        <v>4</v>
      </c>
      <c r="D9" s="22" t="s">
        <v>23</v>
      </c>
      <c r="E9" s="23">
        <v>2</v>
      </c>
      <c r="F9" s="24">
        <v>20</v>
      </c>
      <c r="G9" s="24">
        <v>13</v>
      </c>
      <c r="H9" s="3">
        <v>7</v>
      </c>
      <c r="I9" s="3"/>
      <c r="J9" s="23">
        <f t="shared" si="0"/>
        <v>0</v>
      </c>
      <c r="K9" s="9"/>
      <c r="L9" s="38"/>
      <c r="M9" s="38" t="str">
        <f t="shared" si="1"/>
        <v/>
      </c>
      <c r="N9" s="38"/>
      <c r="O9" s="38">
        <f>SUM(P8:AI8)</f>
        <v>0</v>
      </c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48" t="s">
        <v>10</v>
      </c>
      <c r="AM9" s="49">
        <v>27</v>
      </c>
    </row>
    <row r="10" spans="1:39" ht="3" customHeight="1" x14ac:dyDescent="0.25">
      <c r="B10" s="7"/>
      <c r="C10" s="8"/>
      <c r="D10" s="19"/>
      <c r="E10" s="20"/>
      <c r="F10" s="21"/>
      <c r="G10" s="21"/>
      <c r="H10" s="1"/>
      <c r="I10" s="21">
        <v>3</v>
      </c>
      <c r="J10" s="20"/>
      <c r="K10" s="9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48"/>
      <c r="AM10" s="49"/>
    </row>
    <row r="11" spans="1:39" ht="27" customHeight="1" x14ac:dyDescent="0.25">
      <c r="B11" s="7"/>
      <c r="C11" s="8">
        <v>5</v>
      </c>
      <c r="D11" s="25" t="s">
        <v>24</v>
      </c>
      <c r="E11" s="26">
        <v>3</v>
      </c>
      <c r="F11" s="27" t="s">
        <v>11</v>
      </c>
      <c r="G11" s="27">
        <v>5</v>
      </c>
      <c r="H11" s="4">
        <v>6</v>
      </c>
      <c r="I11" s="4"/>
      <c r="J11" s="26">
        <f t="shared" si="0"/>
        <v>0</v>
      </c>
      <c r="K11" s="9"/>
      <c r="L11" s="38"/>
      <c r="M11" s="38" t="str">
        <f t="shared" si="1"/>
        <v/>
      </c>
      <c r="N11" s="38" t="str">
        <f>CONCATENATE(M11,M12)</f>
        <v/>
      </c>
      <c r="O11" s="38" t="s">
        <v>5</v>
      </c>
      <c r="P11" s="39" t="str">
        <f>CONCATENATE(MID($N$11,1,1),MID($N$14,1,1))</f>
        <v/>
      </c>
      <c r="Q11" s="39" t="str">
        <f>CONCATENATE(MID($N$11,2,1),MID($N$14,2,1))</f>
        <v/>
      </c>
      <c r="R11" s="39" t="str">
        <f>CONCATENATE(MID($N$11,3,1),MID($N$14,3,1))</f>
        <v/>
      </c>
      <c r="S11" s="39" t="str">
        <f>CONCATENATE(MID($N$11,4,1),MID($N$14,4,1))</f>
        <v/>
      </c>
      <c r="T11" s="39" t="str">
        <f>CONCATENATE(MID($N$11,5,1),MID($N$14,5,1))</f>
        <v/>
      </c>
      <c r="U11" s="39" t="str">
        <f>CONCATENATE(MID($N$11,6,1),MID($N$14,6,1))</f>
        <v/>
      </c>
      <c r="V11" s="39" t="str">
        <f>CONCATENATE(MID($N$11,7,1),MID($N$14,7,1))</f>
        <v/>
      </c>
      <c r="W11" s="39" t="str">
        <f>CONCATENATE(MID($N$11,8,1),MID($N$14,8,1))</f>
        <v/>
      </c>
      <c r="X11" s="39" t="str">
        <f>CONCATENATE(MID($N$11,9,1),MID($N$14,9,1))</f>
        <v/>
      </c>
      <c r="Y11" s="39" t="str">
        <f>CONCATENATE(MID($N$11,10,1),MID($N$14,10,1))</f>
        <v/>
      </c>
      <c r="Z11" s="39" t="str">
        <f>CONCATENATE(MID($N$11,11,1),MID($N$14,11,1))</f>
        <v/>
      </c>
      <c r="AA11" s="39" t="str">
        <f>CONCATENATE(MID($N$11,12,1),MID($N$14,12,1))</f>
        <v/>
      </c>
      <c r="AB11" s="39" t="str">
        <f>CONCATENATE(MID($N$11,13,1),MID($N$14,13,1))</f>
        <v/>
      </c>
      <c r="AC11" s="39" t="str">
        <f>CONCATENATE(MID($N$11,14,1),MID($N$14,14,1))</f>
        <v/>
      </c>
      <c r="AD11" s="39" t="str">
        <f>CONCATENATE(MID($N$11,15,1),MID($N$14,15,1))</f>
        <v/>
      </c>
      <c r="AE11" s="39" t="str">
        <f>CONCATENATE(MID($N$11,16,1),MID($N$14,16,1))</f>
        <v/>
      </c>
      <c r="AF11" s="39" t="str">
        <f>CONCATENATE(MID($N$11,17,1),MID($N$14,17,1))</f>
        <v/>
      </c>
      <c r="AG11" s="39" t="str">
        <f>CONCATENATE(MID($N$11,18,1),MID($N$14,18,1))</f>
        <v/>
      </c>
      <c r="AH11" s="39" t="str">
        <f>CONCATENATE(MID($N$11,19,1),MID($N$14,19,1))</f>
        <v/>
      </c>
      <c r="AI11" s="39" t="str">
        <f>CONCATENATE(MID($N$11,20,1),MID($N$14,20,1))</f>
        <v/>
      </c>
      <c r="AJ11" s="38"/>
      <c r="AK11" s="38"/>
      <c r="AL11" s="48" t="s">
        <v>12</v>
      </c>
      <c r="AM11" s="49">
        <v>21</v>
      </c>
    </row>
    <row r="12" spans="1:39" ht="27" customHeight="1" x14ac:dyDescent="0.25">
      <c r="B12" s="7"/>
      <c r="C12" s="8">
        <v>6</v>
      </c>
      <c r="D12" s="25" t="s">
        <v>24</v>
      </c>
      <c r="E12" s="26">
        <v>2</v>
      </c>
      <c r="F12" s="27" t="s">
        <v>11</v>
      </c>
      <c r="G12" s="28" t="s">
        <v>0</v>
      </c>
      <c r="H12" s="4">
        <v>7.5</v>
      </c>
      <c r="I12" s="4"/>
      <c r="J12" s="26">
        <f t="shared" si="0"/>
        <v>0</v>
      </c>
      <c r="K12" s="9"/>
      <c r="L12" s="38"/>
      <c r="M12" s="38" t="str">
        <f t="shared" si="1"/>
        <v/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48" t="s">
        <v>13</v>
      </c>
      <c r="AM12" s="49">
        <v>28</v>
      </c>
    </row>
    <row r="13" spans="1:39" ht="3" customHeight="1" x14ac:dyDescent="0.25">
      <c r="B13" s="7"/>
      <c r="C13" s="8"/>
      <c r="D13" s="19"/>
      <c r="E13" s="20"/>
      <c r="F13" s="21"/>
      <c r="G13" s="21"/>
      <c r="H13" s="1"/>
      <c r="I13" s="21"/>
      <c r="J13" s="20"/>
      <c r="K13" s="9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48"/>
      <c r="AM13" s="49"/>
    </row>
    <row r="14" spans="1:39" ht="27" customHeight="1" x14ac:dyDescent="0.25">
      <c r="B14" s="7"/>
      <c r="C14" s="8">
        <v>7</v>
      </c>
      <c r="D14" s="29" t="s">
        <v>25</v>
      </c>
      <c r="E14" s="30">
        <v>3</v>
      </c>
      <c r="F14" s="31">
        <v>38</v>
      </c>
      <c r="G14" s="31">
        <v>23</v>
      </c>
      <c r="H14" s="5">
        <v>6</v>
      </c>
      <c r="I14" s="5"/>
      <c r="J14" s="30">
        <f t="shared" si="0"/>
        <v>0</v>
      </c>
      <c r="K14" s="9"/>
      <c r="L14" s="38"/>
      <c r="M14" s="38" t="str">
        <f t="shared" si="1"/>
        <v/>
      </c>
      <c r="N14" s="38" t="str">
        <f>CONCATENATE(M14,M15,M16)</f>
        <v/>
      </c>
      <c r="O14" s="38" t="s">
        <v>8</v>
      </c>
      <c r="P14" s="39">
        <f t="shared" ref="P14:AI14" si="3">IF(P11="",0,IF(VLOOKUP(P11,$AL$3:$AM$17,1)=P11,VLOOKUP(P11,$AL$3:$AM$17,2),0))</f>
        <v>0</v>
      </c>
      <c r="Q14" s="39">
        <f t="shared" si="3"/>
        <v>0</v>
      </c>
      <c r="R14" s="39">
        <f t="shared" si="3"/>
        <v>0</v>
      </c>
      <c r="S14" s="39">
        <f t="shared" si="3"/>
        <v>0</v>
      </c>
      <c r="T14" s="39">
        <f t="shared" si="3"/>
        <v>0</v>
      </c>
      <c r="U14" s="39">
        <f t="shared" si="3"/>
        <v>0</v>
      </c>
      <c r="V14" s="39">
        <f t="shared" si="3"/>
        <v>0</v>
      </c>
      <c r="W14" s="39">
        <f t="shared" si="3"/>
        <v>0</v>
      </c>
      <c r="X14" s="39">
        <f t="shared" si="3"/>
        <v>0</v>
      </c>
      <c r="Y14" s="39">
        <f t="shared" si="3"/>
        <v>0</v>
      </c>
      <c r="Z14" s="39">
        <f t="shared" si="3"/>
        <v>0</v>
      </c>
      <c r="AA14" s="39">
        <f t="shared" si="3"/>
        <v>0</v>
      </c>
      <c r="AB14" s="39">
        <f t="shared" si="3"/>
        <v>0</v>
      </c>
      <c r="AC14" s="39">
        <f t="shared" si="3"/>
        <v>0</v>
      </c>
      <c r="AD14" s="39">
        <f t="shared" si="3"/>
        <v>0</v>
      </c>
      <c r="AE14" s="39">
        <f t="shared" si="3"/>
        <v>0</v>
      </c>
      <c r="AF14" s="39">
        <f t="shared" si="3"/>
        <v>0</v>
      </c>
      <c r="AG14" s="39">
        <f t="shared" si="3"/>
        <v>0</v>
      </c>
      <c r="AH14" s="39">
        <f t="shared" si="3"/>
        <v>0</v>
      </c>
      <c r="AI14" s="39">
        <f t="shared" si="3"/>
        <v>0</v>
      </c>
      <c r="AJ14" s="38"/>
      <c r="AK14" s="38"/>
      <c r="AL14" s="48" t="s">
        <v>14</v>
      </c>
      <c r="AM14" s="49">
        <v>23</v>
      </c>
    </row>
    <row r="15" spans="1:39" ht="27" customHeight="1" x14ac:dyDescent="0.25">
      <c r="B15" s="7"/>
      <c r="C15" s="8">
        <v>8</v>
      </c>
      <c r="D15" s="29" t="s">
        <v>25</v>
      </c>
      <c r="E15" s="30">
        <v>2</v>
      </c>
      <c r="F15" s="31">
        <v>31</v>
      </c>
      <c r="G15" s="31">
        <v>18</v>
      </c>
      <c r="H15" s="5">
        <v>7</v>
      </c>
      <c r="I15" s="5"/>
      <c r="J15" s="30">
        <f t="shared" si="0"/>
        <v>0</v>
      </c>
      <c r="K15" s="9"/>
      <c r="L15" s="38"/>
      <c r="M15" s="38" t="str">
        <f t="shared" si="1"/>
        <v/>
      </c>
      <c r="N15" s="38"/>
      <c r="O15" s="38">
        <f>SUM(P14:AI14)</f>
        <v>0</v>
      </c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48" t="s">
        <v>15</v>
      </c>
      <c r="AM15" s="49">
        <v>17</v>
      </c>
    </row>
    <row r="16" spans="1:39" ht="27" customHeight="1" x14ac:dyDescent="0.25">
      <c r="B16" s="7"/>
      <c r="C16" s="8">
        <v>9</v>
      </c>
      <c r="D16" s="29" t="s">
        <v>25</v>
      </c>
      <c r="E16" s="30">
        <v>1</v>
      </c>
      <c r="F16" s="31">
        <v>24</v>
      </c>
      <c r="G16" s="31">
        <v>12</v>
      </c>
      <c r="H16" s="5">
        <v>9</v>
      </c>
      <c r="I16" s="5"/>
      <c r="J16" s="30">
        <f t="shared" si="0"/>
        <v>0</v>
      </c>
      <c r="K16" s="9"/>
      <c r="L16" s="38"/>
      <c r="M16" s="38" t="str">
        <f t="shared" si="1"/>
        <v/>
      </c>
      <c r="N16" s="38"/>
      <c r="O16" s="38"/>
      <c r="P16" s="39" t="s">
        <v>0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48" t="s">
        <v>16</v>
      </c>
      <c r="AM16" s="49">
        <v>23</v>
      </c>
    </row>
    <row r="17" spans="2:39" ht="3" customHeight="1" thickBot="1" x14ac:dyDescent="0.3">
      <c r="B17" s="7"/>
      <c r="C17" s="8"/>
      <c r="D17" s="32"/>
      <c r="E17" s="33"/>
      <c r="F17" s="33"/>
      <c r="G17" s="33"/>
      <c r="H17" s="50"/>
      <c r="I17" s="34"/>
      <c r="J17" s="35"/>
      <c r="K17" s="9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51" t="s">
        <v>17</v>
      </c>
      <c r="AM17" s="52">
        <v>12</v>
      </c>
    </row>
    <row r="18" spans="2:39" ht="18" x14ac:dyDescent="0.25">
      <c r="B18" s="7"/>
      <c r="C18" s="8"/>
      <c r="D18" s="55" t="s">
        <v>21</v>
      </c>
      <c r="E18" s="55"/>
      <c r="F18" s="55"/>
      <c r="G18" s="55"/>
      <c r="H18" s="53"/>
      <c r="I18" s="55"/>
      <c r="J18" s="11">
        <f>+O9+O15</f>
        <v>0</v>
      </c>
      <c r="K18" s="9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</row>
    <row r="19" spans="2:39" ht="30" customHeight="1" x14ac:dyDescent="0.2">
      <c r="I19" s="6"/>
    </row>
  </sheetData>
  <sheetProtection algorithmName="SHA-512" hashValue="8WGa9PYek0pvT+V/oPUvR03TtDGkUrHdEHPh1pgC/76UL0nwsTV33QCfCKztmAjTYV1WmacR3bD/tpTxOqHNmA==" saltValue="JpFaZ6K3I+7RhAKJnpY3JA==" spinCount="100000" sheet="1" objects="1" scenarios="1" selectLockedCells="1"/>
  <conditionalFormatting sqref="J18">
    <cfRule type="expression" dxfId="1" priority="1" stopIfTrue="1">
      <formula>IF(J18&lt;80,1)</formula>
    </cfRule>
    <cfRule type="expression" dxfId="0" priority="2" stopIfTrue="1">
      <formula>IF(J18&gt;79,1)</formula>
    </cfRule>
  </conditionalFormatting>
  <printOptions horizontalCentered="1"/>
  <pageMargins left="0.75" right="0.75" top="1" bottom="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Cap.de Carga</vt:lpstr>
      <vt:lpstr>'Cap.de Carga'!Área_de_impresión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2019-07-22T19:09:30Z</dcterms:created>
  <dcterms:modified xsi:type="dcterms:W3CDTF">2026-10-13T16:58:43Z</dcterms:modified>
</cp:coreProperties>
</file>